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75" windowWidth="13260" windowHeight="10785" activeTab="0"/>
  </bookViews>
  <sheets>
    <sheet name="Orion vs Chondrite" sheetId="1" r:id="rId1"/>
    <sheet name="Conversions" sheetId="2" r:id="rId2"/>
  </sheets>
  <definedNames>
    <definedName name="Accélération">'Orion vs Chondrite'!$B$25</definedName>
    <definedName name="Charge_en_kg_TNT">'Conversions'!$B$14</definedName>
    <definedName name="Convertisseur">'Conversions'!$B$12</definedName>
    <definedName name="Déflection_angulaire">'Orion vs Chondrite'!$B$14</definedName>
    <definedName name="Déflection_attendue">'Orion vs Chondrite'!$B$13</definedName>
    <definedName name="Délai_avant_impact">'Orion vs Chondrite'!$B$12</definedName>
    <definedName name="Délai_entre_charge">'Orion vs Chondrite'!$E$6</definedName>
    <definedName name="Délai_interception">'Orion vs Chondrite'!$B$23</definedName>
    <definedName name="Distance">'Orion vs Chondrite'!$B$5</definedName>
    <definedName name="Durée_de_propulsion">'Orion vs Chondrite'!$E$7</definedName>
    <definedName name="DV_déflection_chondrite">'Orion vs Chondrite'!$B$16</definedName>
    <definedName name="Énergie_charge">'Orion vs Chondrite'!$E$8</definedName>
    <definedName name="Énergie_cinétique">'Orion vs Chondrite'!$B$10</definedName>
    <definedName name="Énergie_cinétique_déflective">'Orion vs Chondrite'!$B$17</definedName>
    <definedName name="Énergie_cinétique_déflectrice">'Orion vs Chondrite'!$B$17</definedName>
    <definedName name="Énergie_en_Joules">'Conversions'!$B$13</definedName>
    <definedName name="Énergie_totale">'Orion vs Chondrite'!$E$9</definedName>
    <definedName name="Fraction_propulsive">'Orion vs Chondrite'!$E$14</definedName>
    <definedName name="Impulsion_déflective">'Orion vs Chondrite'!$B$19</definedName>
    <definedName name="Impulsion_déflectrice">'Orion vs Chondrite'!$B$19</definedName>
    <definedName name="Impulsion_spécifique">'Orion vs Chondrite'!$E$15</definedName>
    <definedName name="Isp_abstraite">'Orion vs Chondrite'!$E$17</definedName>
    <definedName name="Isp_abstraite_charge_Mt">'Orion vs Chondrite'!$E$19</definedName>
    <definedName name="Masse">'Orion vs Chondrite'!$B$6</definedName>
    <definedName name="Masse_charge">'Orion vs Chondrite'!$E$10</definedName>
    <definedName name="Masse_finale">'Orion vs Chondrite'!$E$12</definedName>
    <definedName name="Masse_initiale">'Orion vs Chondrite'!$E$11</definedName>
    <definedName name="Masse_projectile_déflecteur">'Orion vs Chondrite'!$B$20</definedName>
    <definedName name="Masse_volumique">'Orion vs Chondrite'!$B$9</definedName>
    <definedName name="Nombre_charges">'Orion vs Chondrite'!$E$5</definedName>
    <definedName name="Rapport_de_masses">'Orion vs Chondrite'!$E$13</definedName>
    <definedName name="Rayon">'Orion vs Chondrite'!$B$7</definedName>
    <definedName name="solver_adj" localSheetId="0" hidden="1">'Orion vs Chondrite'!$B$23,'Orion vs Chondrite'!$E$11,'Orion vs Chondrite'!$E$6</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'Orion vs Chondrite'!$E$15</definedName>
    <definedName name="solver_lhs2" localSheetId="0" hidden="1">'Orion vs Chondrite'!$B$23</definedName>
    <definedName name="solver_lhs3" localSheetId="0" hidden="1">'Orion vs Chondrite'!$E$6</definedName>
    <definedName name="solver_lin" localSheetId="0" hidden="1">2</definedName>
    <definedName name="solver_neg" localSheetId="0" hidden="1">2</definedName>
    <definedName name="solver_num" localSheetId="0" hidden="1">3</definedName>
    <definedName name="solver_nwt" localSheetId="0" hidden="1">1</definedName>
    <definedName name="solver_opt" localSheetId="0" hidden="1">'Orion vs Chondrite'!$E$14</definedName>
    <definedName name="solver_pre" localSheetId="0" hidden="1">0.000001</definedName>
    <definedName name="solver_rel1" localSheetId="0" hidden="1">1</definedName>
    <definedName name="solver_rel2" localSheetId="0" hidden="1">1</definedName>
    <definedName name="solver_rel3" localSheetId="0" hidden="1">3</definedName>
    <definedName name="solver_rhs1" localSheetId="0" hidden="1">40000</definedName>
    <definedName name="solver_rhs2" localSheetId="0" hidden="1">10</definedName>
    <definedName name="solver_rhs3" localSheetId="0" hidden="1">3</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0.7</definedName>
    <definedName name="VFinale">'Orion vs Chondrite'!$B$24</definedName>
    <definedName name="Vitesse">'Orion vs Chondrite'!$B$8</definedName>
    <definedName name="Vitesse_projectile_déflecteur__via_énergie">'Orion vs Chondrite'!$B$21</definedName>
    <definedName name="Vitesse_projectile_déflecteur__via_impulsion">'Orion vs Chondrite'!#REF!</definedName>
  </definedNames>
  <calcPr fullCalcOnLoad="1"/>
</workbook>
</file>

<file path=xl/sharedStrings.xml><?xml version="1.0" encoding="utf-8"?>
<sst xmlns="http://schemas.openxmlformats.org/spreadsheetml/2006/main" count="81" uniqueCount="62">
  <si>
    <t>Masse volumique :</t>
  </si>
  <si>
    <t>Masse :</t>
  </si>
  <si>
    <t>Rayon :</t>
  </si>
  <si>
    <t>Énergie cinétique :</t>
  </si>
  <si>
    <t>t</t>
  </si>
  <si>
    <t>m</t>
  </si>
  <si>
    <t>Vitesse :</t>
  </si>
  <si>
    <r>
      <t>ms</t>
    </r>
    <r>
      <rPr>
        <vertAlign val="superscript"/>
        <sz val="10"/>
        <rFont val="Arial"/>
        <family val="2"/>
      </rPr>
      <t>-1</t>
    </r>
  </si>
  <si>
    <r>
      <t>tm</t>
    </r>
    <r>
      <rPr>
        <vertAlign val="superscript"/>
        <sz val="10"/>
        <rFont val="Arial"/>
        <family val="2"/>
      </rPr>
      <t>-3</t>
    </r>
  </si>
  <si>
    <t>J</t>
  </si>
  <si>
    <t>Distance :</t>
  </si>
  <si>
    <t>km</t>
  </si>
  <si>
    <t>Délai avant impact :</t>
  </si>
  <si>
    <t>j</t>
  </si>
  <si>
    <t>Déflection attendue :</t>
  </si>
  <si>
    <t>rd</t>
  </si>
  <si>
    <t>Déflection angulaire :</t>
  </si>
  <si>
    <r>
      <t>D</t>
    </r>
    <r>
      <rPr>
        <sz val="10"/>
        <rFont val="Arial"/>
        <family val="0"/>
      </rPr>
      <t>V déflection chondrite :</t>
    </r>
  </si>
  <si>
    <t>t TNT</t>
  </si>
  <si>
    <t>Mt TNT</t>
  </si>
  <si>
    <r>
      <t>kg ms</t>
    </r>
    <r>
      <rPr>
        <vertAlign val="superscript"/>
        <sz val="10"/>
        <rFont val="Arial"/>
        <family val="2"/>
      </rPr>
      <t>-1</t>
    </r>
  </si>
  <si>
    <t>Masse projectile déflecteur :</t>
  </si>
  <si>
    <t>kg</t>
  </si>
  <si>
    <t>Vitesse projectile déflecteur (via énergie) :</t>
  </si>
  <si>
    <t>Délai interception :</t>
  </si>
  <si>
    <t>h</t>
  </si>
  <si>
    <r>
      <t>V</t>
    </r>
    <r>
      <rPr>
        <vertAlign val="subscript"/>
        <sz val="10"/>
        <rFont val="Arial"/>
        <family val="2"/>
      </rPr>
      <t>Finale</t>
    </r>
    <r>
      <rPr>
        <sz val="10"/>
        <rFont val="Arial"/>
        <family val="0"/>
      </rPr>
      <t xml:space="preserve"> :</t>
    </r>
  </si>
  <si>
    <t>Nombre charges :</t>
  </si>
  <si>
    <t>Énergie charge :</t>
  </si>
  <si>
    <t>Masse charge :</t>
  </si>
  <si>
    <t>kt TNT</t>
  </si>
  <si>
    <t>Masse finale :</t>
  </si>
  <si>
    <t>Masse initiale :</t>
  </si>
  <si>
    <t>Rapport de masses :</t>
  </si>
  <si>
    <t>Impulsion spécifique :</t>
  </si>
  <si>
    <t>sec</t>
  </si>
  <si>
    <t>Fraction propulsive :</t>
  </si>
  <si>
    <t>Délai entre charge :</t>
  </si>
  <si>
    <t>Accélération :</t>
  </si>
  <si>
    <t>Énergie cinétique déflectrice :</t>
  </si>
  <si>
    <t>Impulsion déflectrice :</t>
  </si>
  <si>
    <t>Durée de propulsion :</t>
  </si>
  <si>
    <r>
      <t>ms</t>
    </r>
    <r>
      <rPr>
        <vertAlign val="superscript"/>
        <sz val="10"/>
        <rFont val="Arial"/>
        <family val="2"/>
      </rPr>
      <t>-2</t>
    </r>
  </si>
  <si>
    <t>g</t>
  </si>
  <si>
    <t>Énergie totale :</t>
  </si>
  <si>
    <r>
      <t>I</t>
    </r>
    <r>
      <rPr>
        <vertAlign val="subscript"/>
        <sz val="10"/>
        <rFont val="Arial"/>
        <family val="2"/>
      </rPr>
      <t>sp</t>
    </r>
    <r>
      <rPr>
        <sz val="10"/>
        <rFont val="Arial"/>
        <family val="0"/>
      </rPr>
      <t xml:space="preserve"> abstraite :</t>
    </r>
  </si>
  <si>
    <r>
      <t>I</t>
    </r>
    <r>
      <rPr>
        <vertAlign val="subscript"/>
        <sz val="10"/>
        <rFont val="Arial"/>
        <family val="2"/>
      </rPr>
      <t>sp</t>
    </r>
    <r>
      <rPr>
        <sz val="10"/>
        <rFont val="Arial"/>
        <family val="0"/>
      </rPr>
      <t xml:space="preserve"> abstraite charge Mt :</t>
    </r>
  </si>
  <si>
    <t>Charge en kg TNT</t>
  </si>
  <si>
    <t>kg TNT</t>
  </si>
  <si>
    <t>Énergie en Joules :</t>
  </si>
  <si>
    <t>Convertisseur</t>
  </si>
  <si>
    <t>kJ</t>
  </si>
  <si>
    <t>MJ</t>
  </si>
  <si>
    <t>GJ</t>
  </si>
  <si>
    <t>TJ</t>
  </si>
  <si>
    <t>PJ</t>
  </si>
  <si>
    <t>EJ</t>
  </si>
  <si>
    <t>g TNT</t>
  </si>
  <si>
    <t>mg TNT</t>
  </si>
  <si>
    <t>µg TNT</t>
  </si>
  <si>
    <t>Gt TNT</t>
  </si>
  <si>
    <t>Source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</si>
</sst>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t&quot;"/>
    <numFmt numFmtId="165" formatCode="#,##0&quot; m&quot;"/>
    <numFmt numFmtId="166" formatCode="0.000000"/>
    <numFmt numFmtId="167" formatCode="0.00000"/>
    <numFmt numFmtId="168" formatCode="0.0000"/>
    <numFmt numFmtId="169" formatCode="0.000"/>
    <numFmt numFmtId="170" formatCode="0.0"/>
    <numFmt numFmtId="171" formatCode="#,##0E+00"/>
    <numFmt numFmtId="172" formatCode="##0E+00"/>
    <numFmt numFmtId="173" formatCode="##0.0E+00"/>
    <numFmt numFmtId="174" formatCode="##0.00E+00"/>
    <numFmt numFmtId="175" formatCode="##0.000E+00"/>
    <numFmt numFmtId="176" formatCode="##0.0000E+00"/>
    <numFmt numFmtId="177" formatCode="_-* #,##0.0\ _€_-;\-* #,##0.0\ _€_-;_-* &quot;-&quot;??\ _€_-;_-@_-"/>
    <numFmt numFmtId="178" formatCode="_-* #,##0\ _€_-;\-* #,##0\ _€_-;_-* &quot;-&quot;??\ _€_-;_-@_-"/>
    <numFmt numFmtId="179" formatCode="&quot;= &quot;#,##0"/>
    <numFmt numFmtId="180" formatCode="&quot;= &quot;General"/>
    <numFmt numFmtId="181" formatCode="&quot;= &quot;0.00"/>
    <numFmt numFmtId="182" formatCode="0.0000E+00"/>
    <numFmt numFmtId="183" formatCode="0.000E+00"/>
    <numFmt numFmtId="184" formatCode="&quot;via impulsion &quot;#,##0"/>
    <numFmt numFmtId="185" formatCode="0.00000000"/>
    <numFmt numFmtId="186" formatCode="0.0000000"/>
    <numFmt numFmtId="187" formatCode="000.000E+00"/>
    <numFmt numFmtId="188" formatCode="000.00E+00"/>
    <numFmt numFmtId="189" formatCode="000.0E+00"/>
    <numFmt numFmtId="190" formatCode="&quot;Énergie en Joules : &quot;General"/>
  </numFmts>
  <fonts count="11">
    <font>
      <sz val="10"/>
      <name val="Arial"/>
      <family val="0"/>
    </font>
    <font>
      <vertAlign val="superscript"/>
      <sz val="10"/>
      <name val="Arial"/>
      <family val="2"/>
    </font>
    <font>
      <b/>
      <sz val="10"/>
      <name val="Arial"/>
      <family val="2"/>
    </font>
    <font>
      <sz val="10"/>
      <name val="Symbol"/>
      <family val="1"/>
    </font>
    <font>
      <vertAlign val="subscript"/>
      <sz val="10"/>
      <name val="Arial"/>
      <family val="2"/>
    </font>
    <font>
      <b/>
      <sz val="11"/>
      <name val="Arial"/>
      <family val="2"/>
    </font>
    <font>
      <sz val="12"/>
      <name val="Arial"/>
      <family val="0"/>
    </font>
    <font>
      <u val="single"/>
      <sz val="10"/>
      <color indexed="12"/>
      <name val="Arial"/>
      <family val="0"/>
    </font>
    <font>
      <sz val="11"/>
      <name val="Arial"/>
      <family val="2"/>
    </font>
    <font>
      <u val="single"/>
      <sz val="11"/>
      <color indexed="12"/>
      <name val="Arial"/>
      <family val="2"/>
    </font>
    <font>
      <u val="single"/>
      <sz val="10"/>
      <color indexed="36"/>
      <name val="Arial"/>
      <family val="0"/>
    </font>
  </fonts>
  <fills count="2">
    <fill>
      <patternFill/>
    </fill>
    <fill>
      <patternFill patternType="gray125"/>
    </fill>
  </fills>
  <borders count="10">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Alignment="1">
      <alignment horizontal="right"/>
    </xf>
    <xf numFmtId="3" fontId="0" fillId="0" borderId="0" xfId="0" applyNumberFormat="1" applyAlignment="1">
      <alignment/>
    </xf>
    <xf numFmtId="170" fontId="0" fillId="0" borderId="0" xfId="0" applyNumberFormat="1" applyAlignment="1">
      <alignment/>
    </xf>
    <xf numFmtId="175" fontId="0" fillId="0" borderId="0" xfId="0" applyNumberFormat="1" applyAlignment="1">
      <alignment/>
    </xf>
    <xf numFmtId="0" fontId="0" fillId="0" borderId="0" xfId="0" applyAlignment="1" quotePrefix="1">
      <alignment/>
    </xf>
    <xf numFmtId="0" fontId="3" fillId="0" borderId="0" xfId="0" applyFont="1" applyAlignment="1">
      <alignment horizontal="right"/>
    </xf>
    <xf numFmtId="179" fontId="0" fillId="0" borderId="0" xfId="0" applyNumberFormat="1" applyAlignment="1">
      <alignment/>
    </xf>
    <xf numFmtId="181" fontId="0" fillId="0" borderId="0" xfId="0" applyNumberFormat="1" applyAlignment="1">
      <alignment/>
    </xf>
    <xf numFmtId="183" fontId="0" fillId="0" borderId="0" xfId="0" applyNumberFormat="1" applyAlignment="1">
      <alignment/>
    </xf>
    <xf numFmtId="0" fontId="2" fillId="0" borderId="0" xfId="0" applyFont="1" applyAlignment="1">
      <alignment/>
    </xf>
    <xf numFmtId="2" fontId="0" fillId="0" borderId="0" xfId="0" applyNumberFormat="1" applyAlignment="1">
      <alignment/>
    </xf>
    <xf numFmtId="1" fontId="0" fillId="0" borderId="0" xfId="0" applyNumberFormat="1" applyAlignment="1">
      <alignment/>
    </xf>
    <xf numFmtId="9" fontId="0" fillId="0" borderId="0" xfId="21" applyAlignment="1">
      <alignment/>
    </xf>
    <xf numFmtId="189" fontId="0" fillId="0" borderId="0" xfId="0" applyNumberFormat="1" applyAlignment="1">
      <alignment/>
    </xf>
    <xf numFmtId="0" fontId="0" fillId="0" borderId="1" xfId="0" applyBorder="1" applyAlignment="1">
      <alignment horizontal="right"/>
    </xf>
    <xf numFmtId="189" fontId="0" fillId="0" borderId="2" xfId="0" applyNumberFormat="1" applyBorder="1" applyAlignment="1">
      <alignment horizontal="right"/>
    </xf>
    <xf numFmtId="0" fontId="0" fillId="0" borderId="3" xfId="0" applyBorder="1" applyAlignment="1">
      <alignment/>
    </xf>
    <xf numFmtId="0" fontId="0" fillId="0" borderId="4" xfId="0" applyBorder="1" applyAlignment="1">
      <alignment horizontal="right"/>
    </xf>
    <xf numFmtId="3" fontId="0" fillId="0" borderId="5" xfId="0" applyNumberFormat="1" applyBorder="1" applyAlignment="1">
      <alignment/>
    </xf>
    <xf numFmtId="0" fontId="0" fillId="0" borderId="6" xfId="0" applyBorder="1" applyAlignment="1">
      <alignment/>
    </xf>
    <xf numFmtId="0" fontId="0" fillId="0" borderId="7" xfId="0" applyBorder="1" applyAlignment="1">
      <alignment horizontal="center"/>
    </xf>
    <xf numFmtId="0" fontId="0" fillId="0" borderId="8" xfId="0" applyBorder="1" applyAlignment="1">
      <alignment horizontal="center"/>
    </xf>
    <xf numFmtId="0" fontId="6" fillId="0" borderId="9" xfId="0" applyFont="1" applyBorder="1" applyAlignment="1">
      <alignment horizontal="center"/>
    </xf>
    <xf numFmtId="0" fontId="2" fillId="0" borderId="0" xfId="0" applyFont="1" applyAlignment="1">
      <alignment horizontal="center"/>
    </xf>
    <xf numFmtId="0" fontId="2" fillId="0" borderId="0" xfId="0" applyFont="1" applyAlignment="1">
      <alignment horizontal="right"/>
    </xf>
    <xf numFmtId="190" fontId="0" fillId="0" borderId="0" xfId="0" applyNumberFormat="1" applyAlignment="1">
      <alignment/>
    </xf>
    <xf numFmtId="0" fontId="7" fillId="0" borderId="0" xfId="15" applyAlignment="1">
      <alignment horizontal="left"/>
    </xf>
    <xf numFmtId="0" fontId="9" fillId="0" borderId="0" xfId="15" applyFont="1" applyAlignment="1">
      <alignment horizontal="lef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1695450</xdr:colOff>
      <xdr:row>1</xdr:row>
      <xdr:rowOff>142875</xdr:rowOff>
    </xdr:from>
    <xdr:ext cx="1428750" cy="228600"/>
    <xdr:sp>
      <xdr:nvSpPr>
        <xdr:cNvPr id="1" name="TextBox 2"/>
        <xdr:cNvSpPr txBox="1">
          <a:spLocks noChangeArrowheads="1"/>
        </xdr:cNvSpPr>
      </xdr:nvSpPr>
      <xdr:spPr>
        <a:xfrm>
          <a:off x="1695450" y="304800"/>
          <a:ext cx="1428750" cy="228600"/>
        </a:xfrm>
        <a:prstGeom prst="rect">
          <a:avLst/>
        </a:prstGeom>
        <a:solidFill>
          <a:srgbClr val="FFFFFF"/>
        </a:solidFill>
        <a:ln w="9525" cmpd="sng">
          <a:noFill/>
        </a:ln>
      </xdr:spPr>
      <xdr:txBody>
        <a:bodyPr vertOverflow="clip" wrap="square" anchor="ctr">
          <a:spAutoFit/>
        </a:bodyPr>
        <a:p>
          <a:pPr algn="ctr">
            <a:defRPr/>
          </a:pPr>
          <a:r>
            <a:rPr lang="en-US" cap="none" sz="1100" b="1" i="0" u="none" baseline="0">
              <a:latin typeface="Arial"/>
              <a:ea typeface="Arial"/>
              <a:cs typeface="Arial"/>
            </a:rPr>
            <a:t>Chondrite carbonée</a:t>
          </a:r>
        </a:p>
      </xdr:txBody>
    </xdr:sp>
    <xdr:clientData/>
  </xdr:oneCellAnchor>
  <xdr:oneCellAnchor>
    <xdr:from>
      <xdr:col>3</xdr:col>
      <xdr:colOff>828675</xdr:colOff>
      <xdr:row>1</xdr:row>
      <xdr:rowOff>142875</xdr:rowOff>
    </xdr:from>
    <xdr:ext cx="914400" cy="228600"/>
    <xdr:sp>
      <xdr:nvSpPr>
        <xdr:cNvPr id="2" name="TextBox 3"/>
        <xdr:cNvSpPr txBox="1">
          <a:spLocks noChangeArrowheads="1"/>
        </xdr:cNvSpPr>
      </xdr:nvSpPr>
      <xdr:spPr>
        <a:xfrm>
          <a:off x="5543550" y="304800"/>
          <a:ext cx="914400" cy="228600"/>
        </a:xfrm>
        <a:prstGeom prst="rect">
          <a:avLst/>
        </a:prstGeom>
        <a:solidFill>
          <a:srgbClr val="FFFFFF"/>
        </a:solidFill>
        <a:ln w="9525" cmpd="sng">
          <a:noFill/>
        </a:ln>
      </xdr:spPr>
      <xdr:txBody>
        <a:bodyPr vertOverflow="clip" wrap="square" anchor="ctr">
          <a:spAutoFit/>
        </a:bodyPr>
        <a:p>
          <a:pPr algn="ctr">
            <a:defRPr/>
          </a:pPr>
          <a:r>
            <a:rPr lang="en-US" cap="none" sz="1100" b="1" i="0" u="none" baseline="0">
              <a:latin typeface="Arial"/>
              <a:ea typeface="Arial"/>
              <a:cs typeface="Arial"/>
            </a:rPr>
            <a:t>Intercepteur</a:t>
          </a:r>
        </a:p>
      </xdr:txBody>
    </xdr:sp>
    <xdr:clientData/>
  </xdr:oneCellAnchor>
  <xdr:oneCellAnchor>
    <xdr:from>
      <xdr:col>0</xdr:col>
      <xdr:colOff>57150</xdr:colOff>
      <xdr:row>27</xdr:row>
      <xdr:rowOff>47625</xdr:rowOff>
    </xdr:from>
    <xdr:ext cx="8248650" cy="4400550"/>
    <xdr:sp>
      <xdr:nvSpPr>
        <xdr:cNvPr id="3" name="TextBox 4"/>
        <xdr:cNvSpPr txBox="1">
          <a:spLocks noChangeArrowheads="1"/>
        </xdr:cNvSpPr>
      </xdr:nvSpPr>
      <xdr:spPr>
        <a:xfrm>
          <a:off x="57150" y="4629150"/>
          <a:ext cx="8248650" cy="4400550"/>
        </a:xfrm>
        <a:prstGeom prst="rect">
          <a:avLst/>
        </a:prstGeom>
        <a:solidFill>
          <a:srgbClr val="CCFFCC"/>
        </a:solidFill>
        <a:ln w="9525" cmpd="sng">
          <a:noFill/>
        </a:ln>
      </xdr:spPr>
      <xdr:txBody>
        <a:bodyPr vertOverflow="clip" wrap="square" anchor="ctr"/>
        <a:p>
          <a:pPr algn="just">
            <a:defRPr/>
          </a:pPr>
          <a:r>
            <a:rPr lang="en-US" cap="none" sz="1100" b="0" i="0" u="none" baseline="0">
              <a:latin typeface="Arial"/>
              <a:ea typeface="Arial"/>
              <a:cs typeface="Arial"/>
            </a:rPr>
            <a:t>...Sending a chemical rocket out to meet a threatening object, armed with a large nuclear warhead to blast it out of the way, is backward, Johndale Solem of Los Alamos thinks. Multiple smaller bombs should be used to propel the interceptor, whose kinetic energy, if it gets there fast enough, can divert the threat. “The Orion aspect of it is,” he tells me, in a conspicuously public part of the Los Alamos library, because the security mania is on and meeting privately might be misconstrued, “that when you look at the tactics for intercepting something that is on a terminal course with Earth, specific impulse comes very much into play. It gets you going faster, which has two parts to it. One is you get to it while it is still farther away, and the other part is that the kinetic energy you apply to it is going to be the mass times the square of that velocity.” 
            In a three-page paper titled Nuclear Explosive Propelled Interceptor for Deflecting Objects on Collision Course with Earth, Solem goes back to Ulam’s original idea and proposes an unmanned vehicle without either shock absorbers or shielding, driven by state-of-the-art 25 kg bombs of 2.5 kiloton yield. “Arming, fusing, and firing systems of artillery shells are routinely designed to withstand ~1,000 g,” he explains. “An interceptor with similarly sturdy components can attain high velocities with only a few explosives and small shock absorbers, or no shock absorbers at all.” Solem chooses as a sample target a “typical” chondritic asteroid 100 meters in diameter, weighing 14 million tons, with a closing speed of 25 km/sec, threatening us with an impact yield of 1,000 megatons if it hits Earth. The interceptor would be launched when the assailant is at a distance of 15 million km, or one week from impact, and would attempt to cause a deflection of 10,000 km to safely miss the earth. Solem estimates that a minimal Orion-type interceptor, weighing a mere 3.3 tons and without any warhead, could do the job. “The 115 nuclear explosives would have a total yield of 288 kilotons... The time from launch to intercept is about five hours. Thus, there would be ample time to launch a second interceptor, should the first malfunction.” The interceptors would be launched into deep orbit by chemical boosters, and start their engines from there. It would take a 6,000-ton chemically propelled interceptor to do the same job, and it would travel so slowly that it would have only one chance. 
            Solem envisions a Deep-Space Protection Force of unmanned vehicles, permanently stationed at stable Earth-Moon Lagrange points, under international control...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ilman.mcmaster.ca/mailman/private/cdn-nucl-l/0301.gz/msg00004.htm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3:F56"/>
  <sheetViews>
    <sheetView tabSelected="1" workbookViewId="0" topLeftCell="A1">
      <selection activeCell="B5" sqref="B5"/>
    </sheetView>
  </sheetViews>
  <sheetFormatPr defaultColWidth="11.421875" defaultRowHeight="12.75"/>
  <cols>
    <col min="1" max="1" width="37.140625" style="1" bestFit="1" customWidth="1"/>
    <col min="2" max="2" width="12.28125" style="0" bestFit="1" customWidth="1"/>
    <col min="3" max="3" width="21.28125" style="0" bestFit="1" customWidth="1"/>
    <col min="4" max="4" width="20.28125" style="1" bestFit="1" customWidth="1"/>
    <col min="5" max="5" width="13.7109375" style="0" bestFit="1" customWidth="1"/>
    <col min="6" max="6" width="20.28125" style="0" customWidth="1"/>
  </cols>
  <sheetData>
    <row r="2" ht="12.75"/>
    <row r="3" spans="2:5" ht="12.75">
      <c r="B3" s="10"/>
      <c r="E3" s="10"/>
    </row>
    <row r="4" spans="2:5" ht="12.75">
      <c r="B4" s="10"/>
      <c r="E4" s="10"/>
    </row>
    <row r="5" spans="1:5" ht="12.75">
      <c r="A5" s="1" t="s">
        <v>10</v>
      </c>
      <c r="B5" s="2">
        <v>15000000</v>
      </c>
      <c r="C5" t="s">
        <v>11</v>
      </c>
      <c r="D5" s="1" t="s">
        <v>27</v>
      </c>
      <c r="E5">
        <v>115</v>
      </c>
    </row>
    <row r="6" spans="1:6" ht="12.75">
      <c r="A6" s="1" t="s">
        <v>1</v>
      </c>
      <c r="B6" s="2">
        <v>14000000</v>
      </c>
      <c r="C6" t="s">
        <v>4</v>
      </c>
      <c r="D6" s="1" t="s">
        <v>37</v>
      </c>
      <c r="E6" s="12">
        <v>10</v>
      </c>
      <c r="F6" t="s">
        <v>35</v>
      </c>
    </row>
    <row r="7" spans="1:6" ht="12.75">
      <c r="A7" s="1" t="s">
        <v>2</v>
      </c>
      <c r="B7" s="2">
        <v>100</v>
      </c>
      <c r="C7" t="s">
        <v>5</v>
      </c>
      <c r="D7" s="1" t="s">
        <v>41</v>
      </c>
      <c r="E7" s="12">
        <f>Nombre_charges*Délai_entre_charge</f>
        <v>1150</v>
      </c>
      <c r="F7" t="s">
        <v>35</v>
      </c>
    </row>
    <row r="8" spans="1:6" ht="14.25">
      <c r="A8" s="1" t="s">
        <v>6</v>
      </c>
      <c r="B8" s="2">
        <v>25000</v>
      </c>
      <c r="C8" t="s">
        <v>7</v>
      </c>
      <c r="D8" s="1" t="s">
        <v>28</v>
      </c>
      <c r="E8">
        <v>2.5</v>
      </c>
      <c r="F8" t="s">
        <v>30</v>
      </c>
    </row>
    <row r="9" spans="1:6" ht="14.25">
      <c r="A9" s="1" t="s">
        <v>0</v>
      </c>
      <c r="B9" s="3">
        <f>Masse/4*3/PI()/Rayon^3</f>
        <v>3.3422538049298023</v>
      </c>
      <c r="C9" t="s">
        <v>8</v>
      </c>
      <c r="D9" s="1" t="s">
        <v>44</v>
      </c>
      <c r="E9" s="12">
        <f>Énergie_charge*Nombre_charges</f>
        <v>287.5</v>
      </c>
      <c r="F9" t="s">
        <v>30</v>
      </c>
    </row>
    <row r="10" spans="1:6" ht="12.75">
      <c r="A10" s="1" t="s">
        <v>3</v>
      </c>
      <c r="B10" s="4">
        <f>0.5*Masse*1000*Vitesse^2</f>
        <v>4.375E+18</v>
      </c>
      <c r="C10" t="s">
        <v>9</v>
      </c>
      <c r="D10" s="1" t="s">
        <v>29</v>
      </c>
      <c r="E10">
        <v>25</v>
      </c>
      <c r="F10" t="s">
        <v>22</v>
      </c>
    </row>
    <row r="11" spans="2:6" ht="12.75">
      <c r="B11" s="7">
        <f>Énergie_cinétique/4185000/1000000000</f>
        <v>1045.400238948626</v>
      </c>
      <c r="C11" t="s">
        <v>19</v>
      </c>
      <c r="D11" s="1" t="s">
        <v>32</v>
      </c>
      <c r="E11" s="12">
        <v>3300</v>
      </c>
      <c r="F11" t="s">
        <v>22</v>
      </c>
    </row>
    <row r="12" spans="1:6" ht="12.75">
      <c r="A12" s="1" t="s">
        <v>12</v>
      </c>
      <c r="B12" s="3">
        <f>Distance*1000/Vitesse/86400</f>
        <v>6.944444444444445</v>
      </c>
      <c r="C12" t="s">
        <v>13</v>
      </c>
      <c r="D12" s="1" t="s">
        <v>31</v>
      </c>
      <c r="E12" s="12">
        <f>Masse_initiale-Nombre_charges*Masse_charge</f>
        <v>425</v>
      </c>
      <c r="F12" t="s">
        <v>22</v>
      </c>
    </row>
    <row r="13" spans="1:5" ht="12.75">
      <c r="A13" s="1" t="s">
        <v>14</v>
      </c>
      <c r="B13" s="2">
        <v>10000</v>
      </c>
      <c r="C13" t="s">
        <v>11</v>
      </c>
      <c r="D13" s="1" t="s">
        <v>33</v>
      </c>
      <c r="E13" s="11">
        <f>Masse_initiale/Masse_finale</f>
        <v>7.764705882352941</v>
      </c>
    </row>
    <row r="14" spans="1:6" ht="12.75">
      <c r="A14" s="1" t="s">
        <v>16</v>
      </c>
      <c r="B14">
        <f>Déflection_attendue/Distance</f>
        <v>0.0006666666666666666</v>
      </c>
      <c r="C14" t="s">
        <v>15</v>
      </c>
      <c r="D14" s="1" t="s">
        <v>36</v>
      </c>
      <c r="E14" s="13">
        <f>1-1/Rapport_de_masses</f>
        <v>0.8712121212121212</v>
      </c>
      <c r="F14" s="13"/>
    </row>
    <row r="15" spans="2:6" ht="12.75">
      <c r="B15" s="8">
        <f>Déflection_attendue/Distance*180/PI()*60</f>
        <v>2.2918311805232925</v>
      </c>
      <c r="C15" s="5" t="str">
        <f>"'"</f>
        <v>'</v>
      </c>
      <c r="D15" s="1" t="s">
        <v>34</v>
      </c>
      <c r="E15" s="2">
        <f>VFinale/LN(Rapport_de_masses)/9.81</f>
        <v>44274.70275773165</v>
      </c>
      <c r="F15" t="s">
        <v>35</v>
      </c>
    </row>
    <row r="16" spans="1:3" ht="14.25">
      <c r="A16" s="6" t="s">
        <v>17</v>
      </c>
      <c r="B16" s="3">
        <f>Déflection_angulaire*Vitesse</f>
        <v>16.666666666666668</v>
      </c>
      <c r="C16" t="s">
        <v>7</v>
      </c>
    </row>
    <row r="17" spans="1:6" ht="15.75">
      <c r="A17" s="1" t="s">
        <v>39</v>
      </c>
      <c r="B17" s="9">
        <f>0.5*Masse*1000*DV_déflection_chondrite^2</f>
        <v>1944444444444.4448</v>
      </c>
      <c r="C17" t="s">
        <v>9</v>
      </c>
      <c r="D17" s="1" t="s">
        <v>45</v>
      </c>
      <c r="E17" s="2">
        <f>SQRT(2*Énergie_charge*1000000*4185000/Masse_charge)/9.81</f>
        <v>93259.63719863551</v>
      </c>
      <c r="F17" t="s">
        <v>35</v>
      </c>
    </row>
    <row r="18" spans="2:3" ht="12.75">
      <c r="B18" s="7">
        <f>Énergie_cinétique_déflective/4185000/1000</f>
        <v>464.6223284216117</v>
      </c>
      <c r="C18" t="s">
        <v>18</v>
      </c>
    </row>
    <row r="19" spans="1:6" ht="15.75">
      <c r="A19" s="1" t="s">
        <v>40</v>
      </c>
      <c r="B19" s="14">
        <f>Masse*1000*DV_déflection_chondrite</f>
        <v>233333333333.33334</v>
      </c>
      <c r="C19" t="s">
        <v>20</v>
      </c>
      <c r="D19" s="1" t="s">
        <v>46</v>
      </c>
      <c r="E19" s="2">
        <f>SQRT(2*1000*1000000*4185000/500)/9.81</f>
        <v>417069.77666623413</v>
      </c>
      <c r="F19" t="s">
        <v>35</v>
      </c>
    </row>
    <row r="20" spans="1:3" ht="12.75">
      <c r="A20" s="1" t="s">
        <v>21</v>
      </c>
      <c r="B20" s="12">
        <f>Masse_finale</f>
        <v>425</v>
      </c>
      <c r="C20" t="s">
        <v>22</v>
      </c>
    </row>
    <row r="21" spans="1:3" ht="14.25">
      <c r="A21" s="1" t="s">
        <v>23</v>
      </c>
      <c r="B21" s="2">
        <f>SQRT(2*Énergie_cinétique_déflective/Masse_projectile_déflecteur)</f>
        <v>95657.34053059192</v>
      </c>
      <c r="C21" t="s">
        <v>7</v>
      </c>
    </row>
    <row r="23" spans="1:3" ht="12.75">
      <c r="A23" s="1" t="s">
        <v>24</v>
      </c>
      <c r="B23">
        <v>5</v>
      </c>
      <c r="C23" t="s">
        <v>25</v>
      </c>
    </row>
    <row r="24" spans="1:3" ht="15.75">
      <c r="A24" s="1" t="s">
        <v>26</v>
      </c>
      <c r="B24" s="2">
        <f>Distance*1000/(Délai_interception*3600-Durée_de_propulsion)</f>
        <v>890207.7151335311</v>
      </c>
      <c r="C24" t="s">
        <v>7</v>
      </c>
    </row>
    <row r="25" spans="1:3" ht="14.25">
      <c r="A25" s="1" t="s">
        <v>38</v>
      </c>
      <c r="B25" s="12">
        <f>VFinale/Durée_de_propulsion</f>
        <v>774.0936653335053</v>
      </c>
      <c r="C25" t="s">
        <v>42</v>
      </c>
    </row>
    <row r="26" spans="2:3" ht="12.75">
      <c r="B26" s="12">
        <f>Accélération/9.81</f>
        <v>78.90863051309942</v>
      </c>
      <c r="C26" t="s">
        <v>43</v>
      </c>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c r="C53" s="27"/>
    </row>
    <row r="54" ht="12.75"/>
    <row r="55" ht="12.75"/>
    <row r="56" ht="14.25">
      <c r="F56" s="28" t="s">
        <v>61</v>
      </c>
    </row>
  </sheetData>
  <hyperlinks>
    <hyperlink ref="F56" r:id="rId1" tooltip="http://mailman.mcmaster.ca/mailman/private/cdn-nucl-l/0301.gz/msg00004.html" display="Source"/>
  </hyperlinks>
  <printOptions/>
  <pageMargins left="0.75" right="0.75" top="1" bottom="1" header="0.4921259845" footer="0.492125984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Feuil2"/>
  <dimension ref="A1:H14"/>
  <sheetViews>
    <sheetView workbookViewId="0" topLeftCell="A1">
      <selection activeCell="E13" sqref="E13"/>
    </sheetView>
  </sheetViews>
  <sheetFormatPr defaultColWidth="11.421875" defaultRowHeight="12.75"/>
  <cols>
    <col min="1" max="1" width="18.421875" style="0" bestFit="1" customWidth="1"/>
    <col min="2" max="2" width="14.28125" style="0" bestFit="1" customWidth="1"/>
  </cols>
  <sheetData>
    <row r="1" spans="1:8" ht="12.75">
      <c r="A1" s="26">
        <v>1</v>
      </c>
      <c r="B1" s="24" t="s">
        <v>9</v>
      </c>
      <c r="C1" s="24" t="s">
        <v>51</v>
      </c>
      <c r="D1" s="24" t="s">
        <v>52</v>
      </c>
      <c r="E1" s="24" t="s">
        <v>53</v>
      </c>
      <c r="F1" s="24" t="s">
        <v>54</v>
      </c>
      <c r="G1" s="24" t="s">
        <v>55</v>
      </c>
      <c r="H1" s="24" t="s">
        <v>56</v>
      </c>
    </row>
    <row r="2" spans="1:8" ht="12.75">
      <c r="A2" s="25" t="s">
        <v>59</v>
      </c>
      <c r="B2">
        <f>$A$1/4.185*10^(3*(COLUMN()-ROW()+1))</f>
        <v>238.94862604540026</v>
      </c>
      <c r="C2">
        <f aca="true" t="shared" si="0" ref="C2:H9">$A$1/4.185*10^(3*(COLUMN()-ROW()+1))</f>
        <v>238948.62604540028</v>
      </c>
      <c r="D2">
        <f t="shared" si="0"/>
        <v>238948626.04540026</v>
      </c>
      <c r="E2">
        <f t="shared" si="0"/>
        <v>238948626045.40027</v>
      </c>
      <c r="F2">
        <f t="shared" si="0"/>
        <v>238948626045400.25</v>
      </c>
      <c r="G2">
        <f t="shared" si="0"/>
        <v>2.3894862604540026E+17</v>
      </c>
      <c r="H2">
        <f t="shared" si="0"/>
        <v>2.3894862604540025E+20</v>
      </c>
    </row>
    <row r="3" spans="1:8" ht="12.75">
      <c r="A3" s="25" t="s">
        <v>58</v>
      </c>
      <c r="B3">
        <f aca="true" t="shared" si="1" ref="B3:B9">$A$1/4.185*10^(3*(COLUMN()-ROW()+1))</f>
        <v>0.23894862604540026</v>
      </c>
      <c r="C3">
        <f t="shared" si="0"/>
        <v>238.94862604540026</v>
      </c>
      <c r="D3">
        <f t="shared" si="0"/>
        <v>238948.62604540028</v>
      </c>
      <c r="E3">
        <f t="shared" si="0"/>
        <v>238948626.04540026</v>
      </c>
      <c r="F3">
        <f t="shared" si="0"/>
        <v>238948626045.40027</v>
      </c>
      <c r="G3">
        <f t="shared" si="0"/>
        <v>238948626045400.25</v>
      </c>
      <c r="H3">
        <f t="shared" si="0"/>
        <v>2.3894862604540026E+17</v>
      </c>
    </row>
    <row r="4" spans="1:8" ht="12.75">
      <c r="A4" s="25" t="s">
        <v>57</v>
      </c>
      <c r="B4">
        <f t="shared" si="1"/>
        <v>0.00023894862604540026</v>
      </c>
      <c r="C4">
        <f t="shared" si="0"/>
        <v>0.23894862604540026</v>
      </c>
      <c r="D4">
        <f t="shared" si="0"/>
        <v>238.94862604540026</v>
      </c>
      <c r="E4">
        <f t="shared" si="0"/>
        <v>238948.62604540028</v>
      </c>
      <c r="F4">
        <f t="shared" si="0"/>
        <v>238948626.04540026</v>
      </c>
      <c r="G4">
        <f t="shared" si="0"/>
        <v>238948626045.40027</v>
      </c>
      <c r="H4">
        <f t="shared" si="0"/>
        <v>238948626045400.25</v>
      </c>
    </row>
    <row r="5" spans="1:8" ht="12.75">
      <c r="A5" s="25" t="s">
        <v>48</v>
      </c>
      <c r="B5">
        <f t="shared" si="1"/>
        <v>2.389486260454003E-07</v>
      </c>
      <c r="C5">
        <f t="shared" si="0"/>
        <v>0.00023894862604540026</v>
      </c>
      <c r="D5">
        <f t="shared" si="0"/>
        <v>0.23894862604540026</v>
      </c>
      <c r="E5">
        <f t="shared" si="0"/>
        <v>238.94862604540026</v>
      </c>
      <c r="F5">
        <f t="shared" si="0"/>
        <v>238948.62604540028</v>
      </c>
      <c r="G5">
        <f t="shared" si="0"/>
        <v>238948626.04540026</v>
      </c>
      <c r="H5">
        <f t="shared" si="0"/>
        <v>238948626045.40027</v>
      </c>
    </row>
    <row r="6" spans="1:8" ht="12.75">
      <c r="A6" s="25" t="s">
        <v>18</v>
      </c>
      <c r="B6">
        <f t="shared" si="1"/>
        <v>2.389486260454003E-10</v>
      </c>
      <c r="C6">
        <f t="shared" si="0"/>
        <v>2.389486260454003E-07</v>
      </c>
      <c r="D6">
        <f t="shared" si="0"/>
        <v>0.00023894862604540026</v>
      </c>
      <c r="E6">
        <f t="shared" si="0"/>
        <v>0.23894862604540026</v>
      </c>
      <c r="F6">
        <f t="shared" si="0"/>
        <v>238.94862604540026</v>
      </c>
      <c r="G6">
        <f t="shared" si="0"/>
        <v>238948.62604540028</v>
      </c>
      <c r="H6">
        <f t="shared" si="0"/>
        <v>238948626.04540026</v>
      </c>
    </row>
    <row r="7" spans="1:8" ht="12.75">
      <c r="A7" s="25" t="s">
        <v>30</v>
      </c>
      <c r="B7">
        <f t="shared" si="1"/>
        <v>2.3894862604540026E-13</v>
      </c>
      <c r="C7">
        <f t="shared" si="0"/>
        <v>2.389486260454003E-10</v>
      </c>
      <c r="D7">
        <f t="shared" si="0"/>
        <v>2.389486260454003E-07</v>
      </c>
      <c r="E7">
        <f t="shared" si="0"/>
        <v>0.00023894862604540026</v>
      </c>
      <c r="F7">
        <f t="shared" si="0"/>
        <v>0.23894862604540026</v>
      </c>
      <c r="G7">
        <f t="shared" si="0"/>
        <v>238.94862604540026</v>
      </c>
      <c r="H7">
        <f t="shared" si="0"/>
        <v>238948.62604540028</v>
      </c>
    </row>
    <row r="8" spans="1:8" ht="12.75">
      <c r="A8" s="25" t="s">
        <v>19</v>
      </c>
      <c r="B8">
        <f t="shared" si="1"/>
        <v>2.3894862604540026E-16</v>
      </c>
      <c r="C8">
        <f t="shared" si="0"/>
        <v>2.3894862604540026E-13</v>
      </c>
      <c r="D8">
        <f t="shared" si="0"/>
        <v>2.389486260454003E-10</v>
      </c>
      <c r="E8">
        <f t="shared" si="0"/>
        <v>2.389486260454003E-07</v>
      </c>
      <c r="F8">
        <f t="shared" si="0"/>
        <v>0.00023894862604540026</v>
      </c>
      <c r="G8">
        <f t="shared" si="0"/>
        <v>0.23894862604540026</v>
      </c>
      <c r="H8">
        <f t="shared" si="0"/>
        <v>238.94862604540026</v>
      </c>
    </row>
    <row r="9" spans="1:8" ht="12.75">
      <c r="A9" s="25" t="s">
        <v>60</v>
      </c>
      <c r="B9">
        <f t="shared" si="1"/>
        <v>2.389486260454003E-19</v>
      </c>
      <c r="C9">
        <f t="shared" si="0"/>
        <v>2.3894862604540026E-16</v>
      </c>
      <c r="D9">
        <f t="shared" si="0"/>
        <v>2.3894862604540026E-13</v>
      </c>
      <c r="E9">
        <f t="shared" si="0"/>
        <v>2.389486260454003E-10</v>
      </c>
      <c r="F9">
        <f t="shared" si="0"/>
        <v>2.389486260454003E-07</v>
      </c>
      <c r="G9">
        <f t="shared" si="0"/>
        <v>0.00023894862604540026</v>
      </c>
      <c r="H9">
        <f t="shared" si="0"/>
        <v>0.23894862604540026</v>
      </c>
    </row>
    <row r="11" ht="13.5" thickBot="1"/>
    <row r="12" spans="1:3" ht="16.5" thickBot="1" thickTop="1">
      <c r="A12" s="21"/>
      <c r="B12" s="23" t="s">
        <v>50</v>
      </c>
      <c r="C12" s="22"/>
    </row>
    <row r="13" spans="1:3" ht="13.5" thickTop="1">
      <c r="A13" s="15" t="s">
        <v>49</v>
      </c>
      <c r="B13" s="16">
        <v>335000000000</v>
      </c>
      <c r="C13" s="17" t="s">
        <v>9</v>
      </c>
    </row>
    <row r="14" spans="1:3" ht="13.5" thickBot="1">
      <c r="A14" s="18" t="s">
        <v>47</v>
      </c>
      <c r="B14" s="19">
        <f>Énergie_en_Joules/4185000</f>
        <v>80047.78972520908</v>
      </c>
      <c r="C14" s="20" t="s">
        <v>48</v>
      </c>
    </row>
    <row r="15" ht="13.5" thickTop="1"/>
  </sheetData>
  <conditionalFormatting sqref="B2:H9">
    <cfRule type="cellIs" priority="1" dxfId="0" operator="between" stopIfTrue="1">
      <formula>0.1</formula>
      <formula>1000</formula>
    </cfRule>
  </conditionalFormatting>
  <printOptions/>
  <pageMargins left="0.75" right="0.75" top="1"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Henri</cp:lastModifiedBy>
  <cp:lastPrinted>2003-06-20T12:41:37Z</cp:lastPrinted>
  <dcterms:created xsi:type="dcterms:W3CDTF">2003-06-19T12:17:40Z</dcterms:created>
  <dcterms:modified xsi:type="dcterms:W3CDTF">2011-09-10T12:15:04Z</dcterms:modified>
  <cp:category/>
  <cp:version/>
  <cp:contentType/>
  <cp:contentStatus/>
</cp:coreProperties>
</file>